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Анкетирование\"/>
    </mc:Choice>
  </mc:AlternateContent>
  <bookViews>
    <workbookView xWindow="0" yWindow="0" windowWidth="24000" windowHeight="8910"/>
  </bookViews>
  <sheets>
    <sheet name="Внешние данные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55" i="1" l="1"/>
  <c r="G56" i="1"/>
  <c r="G57" i="1"/>
  <c r="G58" i="1"/>
  <c r="G54" i="1"/>
  <c r="G50" i="1"/>
  <c r="G51" i="1"/>
  <c r="G52" i="1"/>
  <c r="G53" i="1"/>
  <c r="G49" i="1"/>
  <c r="G45" i="1"/>
  <c r="G46" i="1"/>
  <c r="G47" i="1"/>
  <c r="G48" i="1"/>
  <c r="G44" i="1"/>
  <c r="G40" i="1"/>
  <c r="G41" i="1"/>
  <c r="G42" i="1"/>
  <c r="G43" i="1"/>
  <c r="G39" i="1"/>
  <c r="G35" i="1"/>
  <c r="G36" i="1"/>
  <c r="G37" i="1"/>
  <c r="G38" i="1"/>
  <c r="G34" i="1"/>
  <c r="G30" i="1"/>
  <c r="G31" i="1"/>
  <c r="G32" i="1"/>
  <c r="G33" i="1"/>
  <c r="G29" i="1"/>
  <c r="G25" i="1"/>
  <c r="G26" i="1"/>
  <c r="G27" i="1"/>
  <c r="G28" i="1"/>
  <c r="G24" i="1"/>
  <c r="G22" i="1"/>
  <c r="G23" i="1"/>
  <c r="G21" i="1"/>
  <c r="G15" i="1"/>
  <c r="G16" i="1"/>
  <c r="G17" i="1"/>
  <c r="G18" i="1"/>
  <c r="G19" i="1"/>
  <c r="G20" i="1"/>
  <c r="G14" i="1"/>
  <c r="G10" i="1"/>
  <c r="G11" i="1"/>
  <c r="G12" i="1"/>
  <c r="G13" i="1"/>
  <c r="G9" i="1"/>
  <c r="G8" i="1"/>
  <c r="G7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7" i="1"/>
  <c r="F24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</calcChain>
</file>

<file path=xl/sharedStrings.xml><?xml version="1.0" encoding="utf-8"?>
<sst xmlns="http://schemas.openxmlformats.org/spreadsheetml/2006/main" count="77" uniqueCount="77">
  <si>
    <t>Вопрос</t>
  </si>
  <si>
    <t>Варианты ответа</t>
  </si>
  <si>
    <t>Пол</t>
  </si>
  <si>
    <t>1.1. мужской</t>
  </si>
  <si>
    <t>1.2. женский</t>
  </si>
  <si>
    <t>Возраст</t>
  </si>
  <si>
    <t>2.1. до 25 лет</t>
  </si>
  <si>
    <t>2.2. от 25 до 35 лет</t>
  </si>
  <si>
    <t>2.3. от 35 до 45 лет</t>
  </si>
  <si>
    <t>2.4. от 45 до 60 лет</t>
  </si>
  <si>
    <t>2.5. свыше 60 лет</t>
  </si>
  <si>
    <t>Социальная категория</t>
  </si>
  <si>
    <t>3.1. работающий пенсионер</t>
  </si>
  <si>
    <t>3.2. пенсионер по возрасту</t>
  </si>
  <si>
    <t>3.3. инвалид</t>
  </si>
  <si>
    <t>3.4. безработный</t>
  </si>
  <si>
    <t>3.5. домохозяйка</t>
  </si>
  <si>
    <t>3.6. временно не работающий</t>
  </si>
  <si>
    <t>3.7. другое</t>
  </si>
  <si>
    <t>Материальное положение / месячный доход</t>
  </si>
  <si>
    <t>4.1.  ниже 10 тыс. руб.</t>
  </si>
  <si>
    <t>4.2. от 10 до 25 тыс. руб.</t>
  </si>
  <si>
    <t>4.3. свыше 25 тыс. руб.</t>
  </si>
  <si>
    <t>Приходилось ли Вам испытывать сложности при получении направления в госпиталь?</t>
  </si>
  <si>
    <t>5.1. Нет, не приходилось</t>
  </si>
  <si>
    <t>5.2. Больше нет, чем да</t>
  </si>
  <si>
    <t>5.3. Больше да, чем нет</t>
  </si>
  <si>
    <t>5.4. Затрудняюсь ответить</t>
  </si>
  <si>
    <t>5.5. Приходилось</t>
  </si>
  <si>
    <t>Как Вы оцениваете отношение к Вам лечащих врачей?</t>
  </si>
  <si>
    <t>6.1.    С вниманием и участием</t>
  </si>
  <si>
    <t>6.2.    Не очень внимательно</t>
  </si>
  <si>
    <t>6.3.    С безразличием</t>
  </si>
  <si>
    <t>6.4.    Затрудняюсь ответить</t>
  </si>
  <si>
    <t>6.5.    С раздражением и грубостью</t>
  </si>
  <si>
    <t>Как Вы оцениваете отношение к Вам среднего медперсонала?</t>
  </si>
  <si>
    <t>7.1.    С вниманием и участием</t>
  </si>
  <si>
    <t>7.2.    Не очень внимательно</t>
  </si>
  <si>
    <t>7.3.    С безразличием</t>
  </si>
  <si>
    <t>7.4.    Затрудняюсь ответить</t>
  </si>
  <si>
    <t>7.5.    С раздражением и грубостью</t>
  </si>
  <si>
    <t>Удовлетворены ли Вы санитарно –гигиеническими условиями пребывания в госпитале?</t>
  </si>
  <si>
    <t>8.1.    Да, полностью</t>
  </si>
  <si>
    <t>8.2.     Больше да, чем нет</t>
  </si>
  <si>
    <t>8.3.     Больше нет, чем да</t>
  </si>
  <si>
    <t>8.4.     Затрудняюсь ответить</t>
  </si>
  <si>
    <t>8.5.     Не удовлетворен (а)</t>
  </si>
  <si>
    <t>Удовлетворены ли Вы результатами оказания медицинской помощи?</t>
  </si>
  <si>
    <t>9.1.     Да, полностью</t>
  </si>
  <si>
    <t>9.2.     Больше да, чем нет</t>
  </si>
  <si>
    <t>9.3.     Больше нет, чем да</t>
  </si>
  <si>
    <t>9.4.     Затрудняюсь ответить</t>
  </si>
  <si>
    <t>9.5.     Не удовлетворен (а)</t>
  </si>
  <si>
    <t>Удовлетворены ли Вы качеством питания в госпитале?</t>
  </si>
  <si>
    <t>10.1.     Да, полностью</t>
  </si>
  <si>
    <t>10.2.     Больше да, чем нет</t>
  </si>
  <si>
    <t>10.3.     Больше нет, чем да</t>
  </si>
  <si>
    <t>10.4.     Затрудняюсь ответить</t>
  </si>
  <si>
    <t>10.5.     Не удовлетворен (а)</t>
  </si>
  <si>
    <t>Приходилось ли Вам использовать личные денежные средства при обследовании и лечении в госпитале?</t>
  </si>
  <si>
    <t>11.1.    Нет, не приходилось</t>
  </si>
  <si>
    <t>Оценка в баллах</t>
  </si>
  <si>
    <t>№ п/п</t>
  </si>
  <si>
    <t>Подсчет баллов</t>
  </si>
  <si>
    <t>%</t>
  </si>
  <si>
    <t>Кол-во</t>
  </si>
  <si>
    <t>Результаты анкетирования 
по изучению удовлетворенности граждан организацией медицинской помощи 
в ГБУЗ АО «Архангельский госпиталь для ветеранов войн» 
за III кв. 2016 года*</t>
  </si>
  <si>
    <t>99*100/110= 90</t>
  </si>
  <si>
    <t>* Анкеты обработаны сканером при помощи программных средств .</t>
  </si>
  <si>
    <t>** ГБУЗ АО "ГВВ" не имеет заключенных договоров со страховыми медицинскими организациями 
по оказанию медицинской помощи по программам добровольного медицинского стразхования.</t>
  </si>
  <si>
    <t>*** ГБУЗ АО "ГВВ" не оказывает пациентам, госпитализированным по территориальной программе 
государственных гарантий бесплатного оказания гражданам медицинской помощи, платных медицинских услуг.</t>
  </si>
  <si>
    <t>11.2.    Да, приходилось иногда заключать дополнительный договор ДМС на проведение конкретной процедуры**</t>
  </si>
  <si>
    <t>11.3.   Да, приходилось иногда через кассу без заключения дополнительного договора ДМС на проведение конкретной процедуры***</t>
  </si>
  <si>
    <t>11.4.     Да, приходилось очень часто заключать дополнительные договоры ДМС на проведение конкретных процедур**</t>
  </si>
  <si>
    <t>11.5.    Да, приходилось очень часто через кассу без заключения дополнительных договоров ДМС на проведение конкретных процедур***</t>
  </si>
  <si>
    <t>Опрошено -150 пациентов.
Подсчет баллов произведен при наличии ответа в анкете.
Удовлетворено оказанной медицинской помощью – 90 % респондентов. Процент расчитан к общему количеству данных ответов. 
Результат превышает значение, установленное Территориальной программой государственных гарантий бесплатного оказания гражданам медицинской помощи (52%).</t>
  </si>
  <si>
    <t>Приложение к письму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</si>
</sst>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tabSelected="1" topLeftCell="A22" workbookViewId="0">
      <selection activeCell="V8" sqref="V8"/>
    </sheetView>
  </sheetViews>
  <sheetFormatPr defaultRowHeight="15" x14ac:dyDescent="0.25"/>
  <cols>
    <col min="1" max="1" width="4.125" bestFit="1" customWidth="1"/>
    <col min="2" max="2" width="33.125" bestFit="1" customWidth="1"/>
    <col min="3" max="3" width="36.125" customWidth="1"/>
    <col min="4" max="4" width="17.25" style="3" bestFit="1" customWidth="1"/>
    <col min="5" max="5" width="10.875" style="3" customWidth="1"/>
    <col min="6" max="6" width="11.75" customWidth="1"/>
    <col min="7" max="7" width="11.75" style="7" customWidth="1"/>
    <col min="8" max="18" width="9" hidden="1" customWidth="1"/>
    <col min="19" max="19" width="20.5" hidden="1" customWidth="1"/>
    <col min="20" max="20" width="0" hidden="1" customWidth="1"/>
    <col min="21" max="21" width="24.25" customWidth="1"/>
  </cols>
  <sheetData>
    <row r="1" spans="1:20" x14ac:dyDescent="0.25">
      <c r="A1" s="7"/>
      <c r="B1" s="7"/>
      <c r="C1" s="7"/>
      <c r="F1" s="7" t="s">
        <v>76</v>
      </c>
    </row>
    <row r="2" spans="1:20" ht="73.5" customHeight="1" x14ac:dyDescent="0.3">
      <c r="A2" s="7"/>
      <c r="B2" s="17" t="s">
        <v>66</v>
      </c>
      <c r="C2" s="18"/>
      <c r="D2" s="18"/>
      <c r="E2" s="18"/>
      <c r="F2" s="18"/>
      <c r="G2" s="18"/>
    </row>
    <row r="3" spans="1:20" ht="15.75" customHeight="1" x14ac:dyDescent="0.3">
      <c r="A3" s="7"/>
      <c r="B3" s="11"/>
      <c r="C3" s="12"/>
      <c r="D3" s="12"/>
      <c r="E3" s="12"/>
      <c r="F3" s="12"/>
      <c r="G3" s="12"/>
    </row>
    <row r="4" spans="1:20" ht="126" customHeight="1" x14ac:dyDescent="0.3">
      <c r="A4" s="7"/>
      <c r="B4" s="19" t="s">
        <v>75</v>
      </c>
      <c r="C4" s="19"/>
      <c r="D4" s="19"/>
      <c r="E4" s="19"/>
      <c r="F4" s="19"/>
      <c r="G4" s="19"/>
    </row>
    <row r="5" spans="1:20" s="7" customFormat="1" ht="23.25" customHeight="1" x14ac:dyDescent="0.3">
      <c r="B5" s="13"/>
      <c r="C5" s="13"/>
      <c r="D5" s="13"/>
      <c r="E5" s="13"/>
      <c r="F5" s="13"/>
      <c r="G5" s="13"/>
    </row>
    <row r="6" spans="1:20" s="7" customFormat="1" ht="39.75" customHeight="1" x14ac:dyDescent="0.25">
      <c r="A6" s="14" t="s">
        <v>62</v>
      </c>
      <c r="B6" s="15" t="s">
        <v>0</v>
      </c>
      <c r="C6" s="15" t="s">
        <v>1</v>
      </c>
      <c r="D6" s="15" t="s">
        <v>61</v>
      </c>
      <c r="E6" s="15" t="s">
        <v>65</v>
      </c>
      <c r="F6" s="15" t="s">
        <v>63</v>
      </c>
      <c r="G6" s="15" t="s">
        <v>64</v>
      </c>
    </row>
    <row r="7" spans="1:20" ht="15.75" x14ac:dyDescent="0.25">
      <c r="A7" s="21">
        <v>1</v>
      </c>
      <c r="B7" s="21" t="s">
        <v>2</v>
      </c>
      <c r="C7" s="1" t="s">
        <v>3</v>
      </c>
      <c r="D7" s="4"/>
      <c r="E7" s="10">
        <f>H7+J7+L7+N7+P7+S7</f>
        <v>34</v>
      </c>
      <c r="F7" s="10"/>
      <c r="G7" s="8">
        <f>E7*100/112</f>
        <v>30.357142857142858</v>
      </c>
      <c r="H7" s="5">
        <v>5</v>
      </c>
      <c r="I7" s="5">
        <v>5</v>
      </c>
      <c r="J7" s="5">
        <v>8</v>
      </c>
      <c r="K7" s="5">
        <v>8</v>
      </c>
      <c r="L7" s="5">
        <v>9</v>
      </c>
      <c r="M7" s="5">
        <v>9</v>
      </c>
      <c r="N7" s="6">
        <v>7</v>
      </c>
      <c r="O7" s="6">
        <v>7</v>
      </c>
      <c r="P7" s="7">
        <v>4</v>
      </c>
      <c r="Q7" s="7">
        <v>4</v>
      </c>
      <c r="S7">
        <v>1</v>
      </c>
      <c r="T7" s="9">
        <f>R7*100/109</f>
        <v>0</v>
      </c>
    </row>
    <row r="8" spans="1:20" ht="15.75" x14ac:dyDescent="0.25">
      <c r="A8" s="21"/>
      <c r="B8" s="21"/>
      <c r="C8" s="1" t="s">
        <v>4</v>
      </c>
      <c r="D8" s="4"/>
      <c r="E8" s="10">
        <f t="shared" ref="E8:E58" si="0">H8+J8+L8+N8+P8+S8</f>
        <v>78</v>
      </c>
      <c r="F8" s="10"/>
      <c r="G8" s="8">
        <f>E8*100/112</f>
        <v>69.642857142857139</v>
      </c>
      <c r="H8" s="5">
        <v>14</v>
      </c>
      <c r="I8" s="5">
        <v>14</v>
      </c>
      <c r="J8" s="5">
        <v>9</v>
      </c>
      <c r="K8" s="5">
        <v>9</v>
      </c>
      <c r="L8" s="5">
        <v>12</v>
      </c>
      <c r="M8" s="5">
        <v>12</v>
      </c>
      <c r="N8" s="6">
        <v>12</v>
      </c>
      <c r="O8" s="6">
        <v>12</v>
      </c>
      <c r="P8" s="7">
        <v>15</v>
      </c>
      <c r="Q8" s="7">
        <v>15</v>
      </c>
      <c r="S8">
        <v>16</v>
      </c>
      <c r="T8" s="9">
        <f>R8*100/109</f>
        <v>0</v>
      </c>
    </row>
    <row r="9" spans="1:20" ht="15.75" x14ac:dyDescent="0.25">
      <c r="A9" s="21">
        <v>2</v>
      </c>
      <c r="B9" s="21" t="s">
        <v>5</v>
      </c>
      <c r="C9" s="1" t="s">
        <v>6</v>
      </c>
      <c r="D9" s="4"/>
      <c r="E9" s="10">
        <f t="shared" si="0"/>
        <v>6</v>
      </c>
      <c r="F9" s="10"/>
      <c r="G9" s="8">
        <f>E9*100/109</f>
        <v>5.5045871559633026</v>
      </c>
      <c r="H9" s="5">
        <v>0</v>
      </c>
      <c r="I9" s="5">
        <v>0</v>
      </c>
      <c r="J9" s="5">
        <v>1</v>
      </c>
      <c r="K9" s="5">
        <v>1</v>
      </c>
      <c r="L9" s="5">
        <v>3</v>
      </c>
      <c r="M9" s="5">
        <v>3</v>
      </c>
      <c r="N9" s="6">
        <v>1</v>
      </c>
      <c r="O9" s="6">
        <v>1</v>
      </c>
      <c r="P9" s="7">
        <v>1</v>
      </c>
      <c r="Q9" s="7">
        <v>1</v>
      </c>
      <c r="S9">
        <v>0</v>
      </c>
      <c r="T9" s="9">
        <f>R9*100/108</f>
        <v>0</v>
      </c>
    </row>
    <row r="10" spans="1:20" ht="15.75" x14ac:dyDescent="0.25">
      <c r="A10" s="21"/>
      <c r="B10" s="21"/>
      <c r="C10" s="1" t="s">
        <v>7</v>
      </c>
      <c r="D10" s="4"/>
      <c r="E10" s="10">
        <f t="shared" si="0"/>
        <v>1</v>
      </c>
      <c r="F10" s="10"/>
      <c r="G10" s="8">
        <f t="shared" ref="G10:G13" si="1">E10*100/109</f>
        <v>0.91743119266055051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6">
        <v>0</v>
      </c>
      <c r="O10" s="6">
        <v>0</v>
      </c>
      <c r="P10" s="7">
        <v>1</v>
      </c>
      <c r="Q10" s="7">
        <v>1</v>
      </c>
      <c r="S10">
        <v>0</v>
      </c>
      <c r="T10" s="9">
        <f t="shared" ref="T10:T13" si="2">R10*100/108</f>
        <v>0</v>
      </c>
    </row>
    <row r="11" spans="1:20" ht="15.75" x14ac:dyDescent="0.25">
      <c r="A11" s="21"/>
      <c r="B11" s="21"/>
      <c r="C11" s="1" t="s">
        <v>8</v>
      </c>
      <c r="D11" s="4"/>
      <c r="E11" s="10">
        <f t="shared" si="0"/>
        <v>4</v>
      </c>
      <c r="F11" s="10"/>
      <c r="G11" s="8">
        <f t="shared" si="1"/>
        <v>3.669724770642202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6">
        <v>0</v>
      </c>
      <c r="O11" s="6">
        <v>0</v>
      </c>
      <c r="P11" s="7">
        <v>0</v>
      </c>
      <c r="Q11" s="7">
        <v>0</v>
      </c>
      <c r="S11">
        <v>1</v>
      </c>
      <c r="T11" s="9">
        <f t="shared" si="2"/>
        <v>0</v>
      </c>
    </row>
    <row r="12" spans="1:20" ht="15.75" x14ac:dyDescent="0.25">
      <c r="A12" s="21"/>
      <c r="B12" s="21"/>
      <c r="C12" s="1" t="s">
        <v>9</v>
      </c>
      <c r="D12" s="4"/>
      <c r="E12" s="10">
        <f t="shared" si="0"/>
        <v>12</v>
      </c>
      <c r="F12" s="10"/>
      <c r="G12" s="8">
        <f t="shared" si="1"/>
        <v>11.009174311926605</v>
      </c>
      <c r="H12" s="5">
        <v>3</v>
      </c>
      <c r="I12" s="5">
        <v>3</v>
      </c>
      <c r="J12" s="5">
        <v>2</v>
      </c>
      <c r="K12" s="5">
        <v>2</v>
      </c>
      <c r="L12" s="5">
        <v>0</v>
      </c>
      <c r="M12" s="5">
        <v>0</v>
      </c>
      <c r="N12" s="6">
        <v>2</v>
      </c>
      <c r="O12" s="6">
        <v>2</v>
      </c>
      <c r="P12" s="7">
        <v>0</v>
      </c>
      <c r="Q12" s="7">
        <v>0</v>
      </c>
      <c r="S12">
        <v>5</v>
      </c>
      <c r="T12" s="9">
        <f t="shared" si="2"/>
        <v>0</v>
      </c>
    </row>
    <row r="13" spans="1:20" ht="15.75" x14ac:dyDescent="0.25">
      <c r="A13" s="21"/>
      <c r="B13" s="21"/>
      <c r="C13" s="1" t="s">
        <v>10</v>
      </c>
      <c r="D13" s="4"/>
      <c r="E13" s="10">
        <f t="shared" si="0"/>
        <v>86</v>
      </c>
      <c r="F13" s="10"/>
      <c r="G13" s="8">
        <f t="shared" si="1"/>
        <v>78.899082568807344</v>
      </c>
      <c r="H13" s="5">
        <v>20</v>
      </c>
      <c r="I13" s="5">
        <v>20</v>
      </c>
      <c r="J13" s="5">
        <v>10</v>
      </c>
      <c r="K13" s="5">
        <v>10</v>
      </c>
      <c r="L13" s="5">
        <v>11</v>
      </c>
      <c r="M13" s="5">
        <v>11</v>
      </c>
      <c r="N13" s="6">
        <v>11</v>
      </c>
      <c r="O13" s="6">
        <v>11</v>
      </c>
      <c r="P13" s="7">
        <v>21</v>
      </c>
      <c r="Q13" s="7">
        <v>21</v>
      </c>
      <c r="S13">
        <v>13</v>
      </c>
      <c r="T13" s="9">
        <f t="shared" si="2"/>
        <v>0</v>
      </c>
    </row>
    <row r="14" spans="1:20" ht="15.75" x14ac:dyDescent="0.25">
      <c r="A14" s="21">
        <v>3</v>
      </c>
      <c r="B14" s="21" t="s">
        <v>11</v>
      </c>
      <c r="C14" s="1" t="s">
        <v>12</v>
      </c>
      <c r="D14" s="4"/>
      <c r="E14" s="10">
        <f t="shared" si="0"/>
        <v>9</v>
      </c>
      <c r="F14" s="10"/>
      <c r="G14" s="8">
        <f>E14*100/158</f>
        <v>5.6962025316455698</v>
      </c>
      <c r="H14" s="5">
        <v>1</v>
      </c>
      <c r="I14" s="5">
        <v>1</v>
      </c>
      <c r="J14" s="5">
        <v>3</v>
      </c>
      <c r="K14" s="5">
        <v>3</v>
      </c>
      <c r="L14" s="5">
        <v>2</v>
      </c>
      <c r="M14" s="5">
        <v>2</v>
      </c>
      <c r="N14" s="6">
        <v>2</v>
      </c>
      <c r="O14" s="6">
        <v>2</v>
      </c>
      <c r="P14" s="7">
        <v>1</v>
      </c>
      <c r="Q14" s="7">
        <v>1</v>
      </c>
      <c r="S14">
        <v>0</v>
      </c>
      <c r="T14" s="9">
        <f>R14*100/153</f>
        <v>0</v>
      </c>
    </row>
    <row r="15" spans="1:20" ht="15.75" x14ac:dyDescent="0.25">
      <c r="A15" s="21"/>
      <c r="B15" s="21"/>
      <c r="C15" s="1" t="s">
        <v>13</v>
      </c>
      <c r="D15" s="4"/>
      <c r="E15" s="10">
        <f t="shared" si="0"/>
        <v>78</v>
      </c>
      <c r="F15" s="10"/>
      <c r="G15" s="8">
        <f t="shared" ref="G15:G20" si="3">E15*100/158</f>
        <v>49.367088607594937</v>
      </c>
      <c r="H15" s="5">
        <v>15</v>
      </c>
      <c r="I15" s="5">
        <v>15</v>
      </c>
      <c r="J15" s="5">
        <v>10</v>
      </c>
      <c r="K15" s="5">
        <v>10</v>
      </c>
      <c r="L15" s="5">
        <v>13</v>
      </c>
      <c r="M15" s="5">
        <v>13</v>
      </c>
      <c r="N15" s="6">
        <v>14</v>
      </c>
      <c r="O15" s="6">
        <v>14</v>
      </c>
      <c r="P15" s="7">
        <v>14</v>
      </c>
      <c r="Q15" s="7">
        <v>14</v>
      </c>
      <c r="S15">
        <v>12</v>
      </c>
      <c r="T15" s="9">
        <f t="shared" ref="T15:T20" si="4">R15*100/153</f>
        <v>0</v>
      </c>
    </row>
    <row r="16" spans="1:20" ht="15.75" x14ac:dyDescent="0.25">
      <c r="A16" s="21"/>
      <c r="B16" s="21"/>
      <c r="C16" s="1" t="s">
        <v>14</v>
      </c>
      <c r="D16" s="4"/>
      <c r="E16" s="10">
        <f t="shared" si="0"/>
        <v>54</v>
      </c>
      <c r="F16" s="10"/>
      <c r="G16" s="8">
        <f t="shared" si="3"/>
        <v>34.177215189873415</v>
      </c>
      <c r="H16" s="5">
        <v>4</v>
      </c>
      <c r="I16" s="5">
        <v>4</v>
      </c>
      <c r="J16" s="5">
        <v>8</v>
      </c>
      <c r="K16" s="5">
        <v>8</v>
      </c>
      <c r="L16" s="5">
        <v>10</v>
      </c>
      <c r="M16" s="5">
        <v>10</v>
      </c>
      <c r="N16" s="6">
        <v>13</v>
      </c>
      <c r="O16" s="6">
        <v>13</v>
      </c>
      <c r="P16" s="7">
        <v>9</v>
      </c>
      <c r="Q16" s="7">
        <v>9</v>
      </c>
      <c r="S16">
        <v>10</v>
      </c>
      <c r="T16" s="9">
        <f t="shared" si="4"/>
        <v>0</v>
      </c>
    </row>
    <row r="17" spans="1:20" ht="15.75" x14ac:dyDescent="0.25">
      <c r="A17" s="21"/>
      <c r="B17" s="21"/>
      <c r="C17" s="1" t="s">
        <v>15</v>
      </c>
      <c r="D17" s="4"/>
      <c r="E17" s="10">
        <f t="shared" si="0"/>
        <v>5</v>
      </c>
      <c r="F17" s="10"/>
      <c r="G17" s="8">
        <f t="shared" si="3"/>
        <v>3.1645569620253164</v>
      </c>
      <c r="H17" s="5">
        <v>1</v>
      </c>
      <c r="I17" s="5">
        <v>1</v>
      </c>
      <c r="J17" s="5">
        <v>2</v>
      </c>
      <c r="K17" s="5">
        <v>2</v>
      </c>
      <c r="L17" s="5">
        <v>1</v>
      </c>
      <c r="M17" s="5">
        <v>1</v>
      </c>
      <c r="N17" s="6">
        <v>0</v>
      </c>
      <c r="O17" s="6">
        <v>0</v>
      </c>
      <c r="P17" s="7">
        <v>1</v>
      </c>
      <c r="Q17" s="7">
        <v>1</v>
      </c>
      <c r="S17">
        <v>0</v>
      </c>
      <c r="T17" s="9">
        <f t="shared" si="4"/>
        <v>0</v>
      </c>
    </row>
    <row r="18" spans="1:20" ht="15.75" x14ac:dyDescent="0.25">
      <c r="A18" s="21"/>
      <c r="B18" s="21"/>
      <c r="C18" s="1" t="s">
        <v>16</v>
      </c>
      <c r="D18" s="4"/>
      <c r="E18" s="10">
        <f t="shared" si="0"/>
        <v>5</v>
      </c>
      <c r="F18" s="10"/>
      <c r="G18" s="8">
        <f t="shared" si="3"/>
        <v>3.1645569620253164</v>
      </c>
      <c r="H18" s="5">
        <v>2</v>
      </c>
      <c r="I18" s="5">
        <v>2</v>
      </c>
      <c r="J18" s="5">
        <v>2</v>
      </c>
      <c r="K18" s="5">
        <v>2</v>
      </c>
      <c r="L18" s="5">
        <v>0</v>
      </c>
      <c r="M18" s="5">
        <v>0</v>
      </c>
      <c r="N18" s="6">
        <v>0</v>
      </c>
      <c r="O18" s="6">
        <v>0</v>
      </c>
      <c r="P18" s="7">
        <v>0</v>
      </c>
      <c r="Q18" s="7">
        <v>0</v>
      </c>
      <c r="S18">
        <v>1</v>
      </c>
      <c r="T18" s="9">
        <f t="shared" si="4"/>
        <v>0</v>
      </c>
    </row>
    <row r="19" spans="1:20" ht="15.75" x14ac:dyDescent="0.25">
      <c r="A19" s="21"/>
      <c r="B19" s="21"/>
      <c r="C19" s="1" t="s">
        <v>17</v>
      </c>
      <c r="D19" s="4"/>
      <c r="E19" s="10">
        <f t="shared" si="0"/>
        <v>2</v>
      </c>
      <c r="F19" s="10"/>
      <c r="G19" s="8">
        <f t="shared" si="3"/>
        <v>1.2658227848101267</v>
      </c>
      <c r="H19" s="5">
        <v>1</v>
      </c>
      <c r="I19" s="5">
        <v>1</v>
      </c>
      <c r="J19" s="5">
        <v>1</v>
      </c>
      <c r="K19" s="5">
        <v>1</v>
      </c>
      <c r="L19" s="5">
        <v>0</v>
      </c>
      <c r="M19" s="5">
        <v>0</v>
      </c>
      <c r="N19" s="6">
        <v>0</v>
      </c>
      <c r="O19" s="6">
        <v>0</v>
      </c>
      <c r="P19" s="7">
        <v>0</v>
      </c>
      <c r="Q19" s="7">
        <v>0</v>
      </c>
      <c r="S19">
        <v>0</v>
      </c>
      <c r="T19" s="9">
        <f t="shared" si="4"/>
        <v>0</v>
      </c>
    </row>
    <row r="20" spans="1:20" ht="15.75" x14ac:dyDescent="0.25">
      <c r="A20" s="21"/>
      <c r="B20" s="21"/>
      <c r="C20" s="1" t="s">
        <v>18</v>
      </c>
      <c r="D20" s="4"/>
      <c r="E20" s="10">
        <f t="shared" si="0"/>
        <v>5</v>
      </c>
      <c r="F20" s="10"/>
      <c r="G20" s="8">
        <f t="shared" si="3"/>
        <v>3.1645569620253164</v>
      </c>
      <c r="H20" s="5">
        <v>2</v>
      </c>
      <c r="I20" s="5">
        <v>2</v>
      </c>
      <c r="J20" s="5">
        <v>0</v>
      </c>
      <c r="K20" s="5">
        <v>0</v>
      </c>
      <c r="L20" s="5">
        <v>0</v>
      </c>
      <c r="M20" s="5">
        <v>0</v>
      </c>
      <c r="N20" s="6">
        <v>1</v>
      </c>
      <c r="O20" s="6">
        <v>1</v>
      </c>
      <c r="P20" s="7">
        <v>2</v>
      </c>
      <c r="Q20" s="7">
        <v>2</v>
      </c>
      <c r="S20">
        <v>0</v>
      </c>
      <c r="T20" s="9">
        <f t="shared" si="4"/>
        <v>0</v>
      </c>
    </row>
    <row r="21" spans="1:20" ht="15.75" x14ac:dyDescent="0.25">
      <c r="A21" s="21">
        <v>4</v>
      </c>
      <c r="B21" s="21" t="s">
        <v>19</v>
      </c>
      <c r="C21" s="1" t="s">
        <v>20</v>
      </c>
      <c r="D21" s="4"/>
      <c r="E21" s="10">
        <f t="shared" si="0"/>
        <v>2</v>
      </c>
      <c r="F21" s="10"/>
      <c r="G21" s="8">
        <f>E21*100/119</f>
        <v>1.680672268907563</v>
      </c>
      <c r="H21" s="5">
        <v>1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6">
        <v>0</v>
      </c>
      <c r="O21" s="6">
        <v>0</v>
      </c>
      <c r="P21" s="7">
        <v>0</v>
      </c>
      <c r="Q21" s="7">
        <v>0</v>
      </c>
      <c r="S21">
        <v>1</v>
      </c>
      <c r="T21" s="9">
        <f>R21*100/93</f>
        <v>0</v>
      </c>
    </row>
    <row r="22" spans="1:20" ht="15.75" x14ac:dyDescent="0.25">
      <c r="A22" s="21"/>
      <c r="B22" s="21"/>
      <c r="C22" s="1" t="s">
        <v>21</v>
      </c>
      <c r="D22" s="4"/>
      <c r="E22" s="10">
        <f t="shared" si="0"/>
        <v>89</v>
      </c>
      <c r="F22" s="10"/>
      <c r="G22" s="8">
        <f t="shared" ref="G22:G23" si="5">E22*100/119</f>
        <v>74.789915966386559</v>
      </c>
      <c r="H22" s="5">
        <v>20</v>
      </c>
      <c r="I22" s="5">
        <v>20</v>
      </c>
      <c r="J22" s="5">
        <v>11</v>
      </c>
      <c r="K22" s="5">
        <v>11</v>
      </c>
      <c r="L22" s="5">
        <v>12</v>
      </c>
      <c r="M22" s="5">
        <v>12</v>
      </c>
      <c r="N22" s="6">
        <v>20</v>
      </c>
      <c r="O22" s="6">
        <v>20</v>
      </c>
      <c r="P22" s="7">
        <v>13</v>
      </c>
      <c r="Q22" s="7">
        <v>13</v>
      </c>
      <c r="S22">
        <v>13</v>
      </c>
      <c r="T22" s="9">
        <f t="shared" ref="T22:T23" si="6">R22*100/93</f>
        <v>0</v>
      </c>
    </row>
    <row r="23" spans="1:20" ht="15.75" x14ac:dyDescent="0.25">
      <c r="A23" s="21"/>
      <c r="B23" s="21"/>
      <c r="C23" s="1" t="s">
        <v>22</v>
      </c>
      <c r="D23" s="4"/>
      <c r="E23" s="10">
        <f t="shared" si="0"/>
        <v>28</v>
      </c>
      <c r="F23" s="10"/>
      <c r="G23" s="8">
        <f t="shared" si="5"/>
        <v>23.529411764705884</v>
      </c>
      <c r="H23" s="5">
        <v>4</v>
      </c>
      <c r="I23" s="5">
        <v>4</v>
      </c>
      <c r="J23" s="5">
        <v>5</v>
      </c>
      <c r="K23" s="5">
        <v>5</v>
      </c>
      <c r="L23" s="5">
        <v>6</v>
      </c>
      <c r="M23" s="5">
        <v>6</v>
      </c>
      <c r="N23" s="6">
        <v>4</v>
      </c>
      <c r="O23" s="6">
        <v>4</v>
      </c>
      <c r="P23" s="7">
        <v>6</v>
      </c>
      <c r="Q23" s="7">
        <v>6</v>
      </c>
      <c r="S23">
        <v>3</v>
      </c>
      <c r="T23" s="9">
        <f t="shared" si="6"/>
        <v>0</v>
      </c>
    </row>
    <row r="24" spans="1:20" ht="15.75" x14ac:dyDescent="0.25">
      <c r="A24" s="21">
        <v>5</v>
      </c>
      <c r="B24" s="21" t="s">
        <v>23</v>
      </c>
      <c r="C24" s="1" t="s">
        <v>24</v>
      </c>
      <c r="D24" s="2">
        <v>1</v>
      </c>
      <c r="E24" s="10">
        <f t="shared" si="0"/>
        <v>80</v>
      </c>
      <c r="F24" s="10">
        <f t="shared" ref="F24:F58" si="7">D24*E24</f>
        <v>80</v>
      </c>
      <c r="G24" s="8">
        <f>E24*100/115</f>
        <v>69.565217391304344</v>
      </c>
      <c r="H24" s="5">
        <v>20</v>
      </c>
      <c r="I24" s="5">
        <v>20</v>
      </c>
      <c r="J24" s="5">
        <v>12</v>
      </c>
      <c r="K24" s="5">
        <v>12</v>
      </c>
      <c r="L24" s="5">
        <v>9</v>
      </c>
      <c r="M24" s="5">
        <v>9</v>
      </c>
      <c r="N24" s="6">
        <v>14</v>
      </c>
      <c r="O24" s="6">
        <v>14</v>
      </c>
      <c r="P24" s="7">
        <v>13</v>
      </c>
      <c r="Q24" s="7">
        <v>13</v>
      </c>
      <c r="S24">
        <v>12</v>
      </c>
      <c r="T24" s="9">
        <f>R24*100/99</f>
        <v>0</v>
      </c>
    </row>
    <row r="25" spans="1:20" ht="15.75" x14ac:dyDescent="0.25">
      <c r="A25" s="21"/>
      <c r="B25" s="21"/>
      <c r="C25" s="1" t="s">
        <v>25</v>
      </c>
      <c r="D25" s="2">
        <v>0.75</v>
      </c>
      <c r="E25" s="10">
        <f t="shared" si="0"/>
        <v>13</v>
      </c>
      <c r="F25" s="10">
        <f t="shared" si="7"/>
        <v>9.75</v>
      </c>
      <c r="G25" s="8">
        <f t="shared" ref="G25:G28" si="8">E25*100/115</f>
        <v>11.304347826086957</v>
      </c>
      <c r="H25" s="5">
        <v>2</v>
      </c>
      <c r="I25" s="5">
        <v>1.5</v>
      </c>
      <c r="J25" s="5">
        <v>2</v>
      </c>
      <c r="K25" s="5">
        <v>1.5</v>
      </c>
      <c r="L25" s="5">
        <v>4</v>
      </c>
      <c r="M25" s="5">
        <v>3</v>
      </c>
      <c r="N25" s="6">
        <v>0</v>
      </c>
      <c r="O25" s="6">
        <v>0</v>
      </c>
      <c r="P25" s="7">
        <v>4</v>
      </c>
      <c r="Q25" s="7">
        <v>3</v>
      </c>
      <c r="S25">
        <v>1</v>
      </c>
      <c r="T25" s="9">
        <f t="shared" ref="T25:T28" si="9">R25*100/99</f>
        <v>0</v>
      </c>
    </row>
    <row r="26" spans="1:20" ht="15.75" x14ac:dyDescent="0.25">
      <c r="A26" s="21"/>
      <c r="B26" s="21"/>
      <c r="C26" s="1" t="s">
        <v>26</v>
      </c>
      <c r="D26" s="2">
        <v>0.5</v>
      </c>
      <c r="E26" s="10">
        <f t="shared" si="0"/>
        <v>6</v>
      </c>
      <c r="F26" s="10">
        <f t="shared" si="7"/>
        <v>3</v>
      </c>
      <c r="G26" s="8">
        <f t="shared" si="8"/>
        <v>5.2173913043478262</v>
      </c>
      <c r="H26" s="5">
        <v>2</v>
      </c>
      <c r="I26" s="5">
        <v>1</v>
      </c>
      <c r="J26" s="5">
        <v>0</v>
      </c>
      <c r="K26" s="5">
        <v>0</v>
      </c>
      <c r="L26" s="5">
        <v>1</v>
      </c>
      <c r="M26" s="5">
        <v>0.5</v>
      </c>
      <c r="N26" s="6">
        <v>2</v>
      </c>
      <c r="O26" s="6">
        <v>1</v>
      </c>
      <c r="P26" s="7">
        <v>0</v>
      </c>
      <c r="Q26" s="7">
        <v>0</v>
      </c>
      <c r="S26">
        <v>1</v>
      </c>
      <c r="T26" s="9">
        <f t="shared" si="9"/>
        <v>0</v>
      </c>
    </row>
    <row r="27" spans="1:20" ht="15.75" x14ac:dyDescent="0.25">
      <c r="A27" s="21"/>
      <c r="B27" s="21"/>
      <c r="C27" s="1" t="s">
        <v>27</v>
      </c>
      <c r="D27" s="2">
        <v>0.25</v>
      </c>
      <c r="E27" s="10">
        <f t="shared" si="0"/>
        <v>5</v>
      </c>
      <c r="F27" s="10">
        <f t="shared" si="7"/>
        <v>1.25</v>
      </c>
      <c r="G27" s="8">
        <f t="shared" si="8"/>
        <v>4.3478260869565215</v>
      </c>
      <c r="H27" s="5">
        <v>0</v>
      </c>
      <c r="I27" s="5">
        <v>0</v>
      </c>
      <c r="J27" s="5">
        <v>1</v>
      </c>
      <c r="K27" s="5">
        <v>0.25</v>
      </c>
      <c r="L27" s="5">
        <v>0</v>
      </c>
      <c r="M27" s="5">
        <v>0</v>
      </c>
      <c r="N27" s="6">
        <v>1</v>
      </c>
      <c r="O27" s="6">
        <v>0.25</v>
      </c>
      <c r="P27" s="7">
        <v>1</v>
      </c>
      <c r="Q27" s="7">
        <v>0.25</v>
      </c>
      <c r="S27">
        <v>2</v>
      </c>
      <c r="T27" s="9">
        <f t="shared" si="9"/>
        <v>0</v>
      </c>
    </row>
    <row r="28" spans="1:20" ht="15.75" x14ac:dyDescent="0.25">
      <c r="A28" s="21"/>
      <c r="B28" s="21"/>
      <c r="C28" s="1" t="s">
        <v>28</v>
      </c>
      <c r="D28" s="2">
        <v>0</v>
      </c>
      <c r="E28" s="10">
        <f t="shared" si="0"/>
        <v>11</v>
      </c>
      <c r="F28" s="10">
        <f t="shared" si="7"/>
        <v>0</v>
      </c>
      <c r="G28" s="8">
        <f t="shared" si="8"/>
        <v>9.5652173913043477</v>
      </c>
      <c r="H28" s="5">
        <v>2</v>
      </c>
      <c r="I28" s="5">
        <v>0</v>
      </c>
      <c r="J28" s="5">
        <v>2</v>
      </c>
      <c r="K28" s="5">
        <v>0</v>
      </c>
      <c r="L28" s="5">
        <v>2</v>
      </c>
      <c r="M28" s="5">
        <v>0</v>
      </c>
      <c r="N28" s="6">
        <v>2</v>
      </c>
      <c r="O28" s="6">
        <v>0</v>
      </c>
      <c r="P28" s="7">
        <v>2</v>
      </c>
      <c r="Q28" s="7">
        <v>0</v>
      </c>
      <c r="S28">
        <v>1</v>
      </c>
      <c r="T28" s="9">
        <f t="shared" si="9"/>
        <v>0</v>
      </c>
    </row>
    <row r="29" spans="1:20" ht="15.75" x14ac:dyDescent="0.25">
      <c r="A29" s="21">
        <v>6</v>
      </c>
      <c r="B29" s="21" t="s">
        <v>29</v>
      </c>
      <c r="C29" s="1" t="s">
        <v>30</v>
      </c>
      <c r="D29" s="4">
        <v>1</v>
      </c>
      <c r="E29" s="10">
        <f t="shared" si="0"/>
        <v>103</v>
      </c>
      <c r="F29" s="10">
        <f t="shared" si="7"/>
        <v>103</v>
      </c>
      <c r="G29" s="8">
        <f>E29*100/120</f>
        <v>85.833333333333329</v>
      </c>
      <c r="H29" s="5">
        <v>25</v>
      </c>
      <c r="I29" s="5">
        <v>25</v>
      </c>
      <c r="J29" s="5">
        <v>14</v>
      </c>
      <c r="K29" s="5">
        <v>14</v>
      </c>
      <c r="L29" s="5">
        <v>12</v>
      </c>
      <c r="M29" s="5">
        <v>12</v>
      </c>
      <c r="N29" s="6">
        <v>18</v>
      </c>
      <c r="O29" s="6">
        <v>18</v>
      </c>
      <c r="P29" s="7">
        <v>19</v>
      </c>
      <c r="Q29" s="7">
        <v>19</v>
      </c>
      <c r="S29">
        <v>15</v>
      </c>
      <c r="T29" s="9">
        <f>R29*100/89</f>
        <v>0</v>
      </c>
    </row>
    <row r="30" spans="1:20" ht="15.75" x14ac:dyDescent="0.25">
      <c r="A30" s="21"/>
      <c r="B30" s="21"/>
      <c r="C30" s="1" t="s">
        <v>31</v>
      </c>
      <c r="D30" s="4">
        <v>0.75</v>
      </c>
      <c r="E30" s="10">
        <f t="shared" si="0"/>
        <v>11</v>
      </c>
      <c r="F30" s="10">
        <f t="shared" si="7"/>
        <v>8.25</v>
      </c>
      <c r="G30" s="8">
        <f t="shared" ref="G30:G33" si="10">E30*100/120</f>
        <v>9.1666666666666661</v>
      </c>
      <c r="H30" s="5">
        <v>0</v>
      </c>
      <c r="I30" s="5">
        <v>0</v>
      </c>
      <c r="J30" s="5">
        <v>3</v>
      </c>
      <c r="K30" s="5">
        <v>2.25</v>
      </c>
      <c r="L30" s="5">
        <v>5</v>
      </c>
      <c r="M30" s="5">
        <v>3.75</v>
      </c>
      <c r="N30" s="6">
        <v>1</v>
      </c>
      <c r="O30" s="6">
        <v>0.75</v>
      </c>
      <c r="P30" s="7">
        <v>2</v>
      </c>
      <c r="Q30" s="7">
        <v>1.5</v>
      </c>
      <c r="S30">
        <v>0</v>
      </c>
      <c r="T30" s="9">
        <f t="shared" ref="T30:T33" si="11">R30*100/89</f>
        <v>0</v>
      </c>
    </row>
    <row r="31" spans="1:20" ht="15.75" x14ac:dyDescent="0.25">
      <c r="A31" s="21"/>
      <c r="B31" s="21"/>
      <c r="C31" s="1" t="s">
        <v>32</v>
      </c>
      <c r="D31" s="4">
        <v>0.5</v>
      </c>
      <c r="E31" s="10">
        <f t="shared" si="0"/>
        <v>3</v>
      </c>
      <c r="F31" s="10">
        <f t="shared" si="7"/>
        <v>1.5</v>
      </c>
      <c r="G31" s="8">
        <f t="shared" si="10"/>
        <v>2.5</v>
      </c>
      <c r="H31" s="5">
        <v>0</v>
      </c>
      <c r="I31" s="5">
        <v>0</v>
      </c>
      <c r="J31" s="5">
        <v>1</v>
      </c>
      <c r="K31" s="5">
        <v>0.5</v>
      </c>
      <c r="L31" s="5">
        <v>0</v>
      </c>
      <c r="M31" s="5">
        <v>0</v>
      </c>
      <c r="N31" s="6">
        <v>0</v>
      </c>
      <c r="O31" s="6">
        <v>0</v>
      </c>
      <c r="P31" s="7">
        <v>2</v>
      </c>
      <c r="Q31" s="7">
        <v>1</v>
      </c>
      <c r="S31">
        <v>0</v>
      </c>
      <c r="T31" s="9">
        <f t="shared" si="11"/>
        <v>0</v>
      </c>
    </row>
    <row r="32" spans="1:20" ht="15.75" x14ac:dyDescent="0.25">
      <c r="A32" s="21"/>
      <c r="B32" s="21"/>
      <c r="C32" s="1" t="s">
        <v>33</v>
      </c>
      <c r="D32" s="4">
        <v>0.25</v>
      </c>
      <c r="E32" s="10">
        <f t="shared" si="0"/>
        <v>2</v>
      </c>
      <c r="F32" s="10">
        <f t="shared" si="7"/>
        <v>0.5</v>
      </c>
      <c r="G32" s="8">
        <f t="shared" si="10"/>
        <v>1.6666666666666667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6">
        <v>0</v>
      </c>
      <c r="O32" s="6">
        <v>0</v>
      </c>
      <c r="P32" s="7">
        <v>1</v>
      </c>
      <c r="Q32" s="7">
        <v>0.25</v>
      </c>
      <c r="S32">
        <v>1</v>
      </c>
      <c r="T32" s="9">
        <f t="shared" si="11"/>
        <v>0</v>
      </c>
    </row>
    <row r="33" spans="1:21" ht="15.75" x14ac:dyDescent="0.25">
      <c r="A33" s="21"/>
      <c r="B33" s="21"/>
      <c r="C33" s="1" t="s">
        <v>34</v>
      </c>
      <c r="D33" s="4">
        <v>0</v>
      </c>
      <c r="E33" s="10">
        <f t="shared" si="0"/>
        <v>1</v>
      </c>
      <c r="F33" s="10">
        <f t="shared" si="7"/>
        <v>0</v>
      </c>
      <c r="G33" s="8">
        <f t="shared" si="10"/>
        <v>0.83333333333333337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6">
        <v>0</v>
      </c>
      <c r="O33" s="6">
        <v>0</v>
      </c>
      <c r="P33" s="7">
        <v>0</v>
      </c>
      <c r="Q33" s="7">
        <v>0</v>
      </c>
      <c r="S33">
        <v>0</v>
      </c>
      <c r="T33" s="9">
        <f t="shared" si="11"/>
        <v>0</v>
      </c>
    </row>
    <row r="34" spans="1:21" ht="15.75" x14ac:dyDescent="0.25">
      <c r="A34" s="21">
        <v>7</v>
      </c>
      <c r="B34" s="21" t="s">
        <v>35</v>
      </c>
      <c r="C34" s="1" t="s">
        <v>36</v>
      </c>
      <c r="D34" s="4">
        <v>1</v>
      </c>
      <c r="E34" s="10">
        <f t="shared" si="0"/>
        <v>90</v>
      </c>
      <c r="F34" s="10">
        <f t="shared" si="7"/>
        <v>90</v>
      </c>
      <c r="G34" s="8">
        <f>E34*100/129</f>
        <v>69.767441860465112</v>
      </c>
      <c r="H34" s="5">
        <v>20</v>
      </c>
      <c r="I34" s="5">
        <v>20</v>
      </c>
      <c r="J34" s="5">
        <v>12</v>
      </c>
      <c r="K34" s="5">
        <v>12</v>
      </c>
      <c r="L34" s="5">
        <v>13</v>
      </c>
      <c r="M34" s="5">
        <v>13</v>
      </c>
      <c r="N34" s="6">
        <v>16</v>
      </c>
      <c r="O34" s="6">
        <v>16</v>
      </c>
      <c r="P34" s="7">
        <v>18</v>
      </c>
      <c r="Q34" s="7">
        <v>18</v>
      </c>
      <c r="S34">
        <v>11</v>
      </c>
      <c r="T34" s="9">
        <f>R34*100/192</f>
        <v>0</v>
      </c>
    </row>
    <row r="35" spans="1:21" ht="15.75" x14ac:dyDescent="0.25">
      <c r="A35" s="21"/>
      <c r="B35" s="21"/>
      <c r="C35" s="1" t="s">
        <v>37</v>
      </c>
      <c r="D35" s="4">
        <v>0.75</v>
      </c>
      <c r="E35" s="10">
        <f t="shared" si="0"/>
        <v>4</v>
      </c>
      <c r="F35" s="10">
        <f t="shared" si="7"/>
        <v>3</v>
      </c>
      <c r="G35" s="8">
        <f t="shared" ref="G35:G38" si="12">E35*100/129</f>
        <v>3.1007751937984498</v>
      </c>
      <c r="H35" s="5">
        <v>1</v>
      </c>
      <c r="I35" s="5">
        <v>0.75</v>
      </c>
      <c r="J35" s="5">
        <v>0</v>
      </c>
      <c r="K35" s="5">
        <v>0</v>
      </c>
      <c r="L35" s="5">
        <v>0</v>
      </c>
      <c r="M35" s="5">
        <v>0</v>
      </c>
      <c r="N35" s="6">
        <v>2</v>
      </c>
      <c r="O35" s="6">
        <v>1.5</v>
      </c>
      <c r="P35" s="7">
        <v>1</v>
      </c>
      <c r="Q35" s="7">
        <v>0.75</v>
      </c>
      <c r="S35">
        <v>0</v>
      </c>
      <c r="T35" s="9">
        <f t="shared" ref="T35:T38" si="13">R35*100/192</f>
        <v>0</v>
      </c>
    </row>
    <row r="36" spans="1:21" ht="15.75" x14ac:dyDescent="0.25">
      <c r="A36" s="21"/>
      <c r="B36" s="21"/>
      <c r="C36" s="1" t="s">
        <v>38</v>
      </c>
      <c r="D36" s="4">
        <v>0.5</v>
      </c>
      <c r="E36" s="10">
        <f t="shared" si="0"/>
        <v>1</v>
      </c>
      <c r="F36" s="10">
        <f t="shared" si="7"/>
        <v>0.5</v>
      </c>
      <c r="G36" s="8">
        <f t="shared" si="12"/>
        <v>0.77519379844961245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6">
        <v>1</v>
      </c>
      <c r="O36" s="6">
        <v>0.5</v>
      </c>
      <c r="P36" s="7">
        <v>0</v>
      </c>
      <c r="Q36" s="7">
        <v>0</v>
      </c>
      <c r="S36">
        <v>0</v>
      </c>
      <c r="T36" s="9">
        <f t="shared" si="13"/>
        <v>0</v>
      </c>
    </row>
    <row r="37" spans="1:21" ht="15.75" x14ac:dyDescent="0.25">
      <c r="A37" s="21"/>
      <c r="B37" s="21"/>
      <c r="C37" s="1" t="s">
        <v>39</v>
      </c>
      <c r="D37" s="4">
        <v>0.25</v>
      </c>
      <c r="E37" s="10">
        <f t="shared" si="0"/>
        <v>32</v>
      </c>
      <c r="F37" s="10">
        <f t="shared" si="7"/>
        <v>8</v>
      </c>
      <c r="G37" s="8">
        <f t="shared" si="12"/>
        <v>24.806201550387598</v>
      </c>
      <c r="H37" s="5">
        <v>1</v>
      </c>
      <c r="I37" s="5">
        <v>0.25</v>
      </c>
      <c r="J37" s="5">
        <v>14</v>
      </c>
      <c r="K37" s="5">
        <v>3.5</v>
      </c>
      <c r="L37" s="5">
        <v>0</v>
      </c>
      <c r="M37" s="5">
        <v>0</v>
      </c>
      <c r="N37" s="6">
        <v>2</v>
      </c>
      <c r="O37" s="6">
        <v>0.5</v>
      </c>
      <c r="P37" s="7">
        <v>13</v>
      </c>
      <c r="Q37" s="7">
        <v>3.25</v>
      </c>
      <c r="S37">
        <v>2</v>
      </c>
      <c r="T37" s="9">
        <f t="shared" si="13"/>
        <v>0</v>
      </c>
    </row>
    <row r="38" spans="1:21" ht="15.75" x14ac:dyDescent="0.25">
      <c r="A38" s="21"/>
      <c r="B38" s="21"/>
      <c r="C38" s="1" t="s">
        <v>40</v>
      </c>
      <c r="D38" s="4">
        <v>0</v>
      </c>
      <c r="E38" s="10">
        <f t="shared" si="0"/>
        <v>2</v>
      </c>
      <c r="F38" s="10">
        <f t="shared" si="7"/>
        <v>0</v>
      </c>
      <c r="G38" s="8">
        <f t="shared" si="12"/>
        <v>1.5503875968992249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6">
        <v>2</v>
      </c>
      <c r="O38" s="6">
        <v>0</v>
      </c>
      <c r="P38" s="7">
        <v>0</v>
      </c>
      <c r="Q38" s="7">
        <v>0</v>
      </c>
      <c r="S38">
        <v>0</v>
      </c>
      <c r="T38" s="9">
        <f t="shared" si="13"/>
        <v>0</v>
      </c>
    </row>
    <row r="39" spans="1:21" ht="15.75" x14ac:dyDescent="0.25">
      <c r="A39" s="21">
        <v>8</v>
      </c>
      <c r="B39" s="21" t="s">
        <v>41</v>
      </c>
      <c r="C39" s="1" t="s">
        <v>42</v>
      </c>
      <c r="D39" s="4">
        <v>1</v>
      </c>
      <c r="E39" s="10">
        <f t="shared" si="0"/>
        <v>94</v>
      </c>
      <c r="F39" s="10">
        <f t="shared" si="7"/>
        <v>94</v>
      </c>
      <c r="G39" s="8">
        <f>E39*100/113</f>
        <v>83.185840707964601</v>
      </c>
      <c r="H39" s="5">
        <v>16</v>
      </c>
      <c r="I39" s="5">
        <v>16</v>
      </c>
      <c r="J39" s="5">
        <v>14</v>
      </c>
      <c r="K39" s="5">
        <v>14</v>
      </c>
      <c r="L39" s="5">
        <v>16</v>
      </c>
      <c r="M39" s="5">
        <v>16</v>
      </c>
      <c r="N39" s="6">
        <v>19</v>
      </c>
      <c r="O39" s="6">
        <v>19</v>
      </c>
      <c r="P39" s="7">
        <v>18</v>
      </c>
      <c r="Q39" s="7">
        <v>18</v>
      </c>
      <c r="S39">
        <v>11</v>
      </c>
      <c r="T39" s="9">
        <f>R39*100/91</f>
        <v>0</v>
      </c>
    </row>
    <row r="40" spans="1:21" ht="15.75" x14ac:dyDescent="0.25">
      <c r="A40" s="21"/>
      <c r="B40" s="21"/>
      <c r="C40" s="1" t="s">
        <v>43</v>
      </c>
      <c r="D40" s="4">
        <v>0.75</v>
      </c>
      <c r="E40" s="10">
        <f t="shared" si="0"/>
        <v>11</v>
      </c>
      <c r="F40" s="10">
        <f t="shared" si="7"/>
        <v>8.25</v>
      </c>
      <c r="G40" s="8">
        <f t="shared" ref="G40:G43" si="14">E40*100/113</f>
        <v>9.7345132743362832</v>
      </c>
      <c r="H40" s="5">
        <v>4</v>
      </c>
      <c r="I40" s="5">
        <v>3</v>
      </c>
      <c r="J40" s="5">
        <v>1</v>
      </c>
      <c r="K40" s="5">
        <v>0.75</v>
      </c>
      <c r="L40" s="5">
        <v>0</v>
      </c>
      <c r="M40" s="5">
        <v>0</v>
      </c>
      <c r="N40" s="6">
        <v>3</v>
      </c>
      <c r="O40" s="6">
        <v>2.25</v>
      </c>
      <c r="P40" s="7">
        <v>1</v>
      </c>
      <c r="Q40" s="7">
        <v>0.75</v>
      </c>
      <c r="S40">
        <v>2</v>
      </c>
      <c r="T40" s="9">
        <f t="shared" ref="T40:T43" si="15">R40*100/91</f>
        <v>0</v>
      </c>
    </row>
    <row r="41" spans="1:21" ht="15.75" x14ac:dyDescent="0.25">
      <c r="A41" s="21"/>
      <c r="B41" s="21"/>
      <c r="C41" s="1" t="s">
        <v>44</v>
      </c>
      <c r="D41" s="4">
        <v>0.5</v>
      </c>
      <c r="E41" s="10">
        <f t="shared" si="0"/>
        <v>1</v>
      </c>
      <c r="F41" s="10">
        <f t="shared" si="7"/>
        <v>0.5</v>
      </c>
      <c r="G41" s="8">
        <f t="shared" si="14"/>
        <v>0.88495575221238942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6">
        <v>1</v>
      </c>
      <c r="O41" s="6">
        <v>0.5</v>
      </c>
      <c r="P41" s="7">
        <v>0</v>
      </c>
      <c r="Q41" s="7">
        <v>0</v>
      </c>
      <c r="S41">
        <v>0</v>
      </c>
      <c r="T41" s="9">
        <f t="shared" si="15"/>
        <v>0</v>
      </c>
    </row>
    <row r="42" spans="1:21" ht="15.75" x14ac:dyDescent="0.25">
      <c r="A42" s="21"/>
      <c r="B42" s="21"/>
      <c r="C42" s="1" t="s">
        <v>45</v>
      </c>
      <c r="D42" s="4">
        <v>0.25</v>
      </c>
      <c r="E42" s="10">
        <f t="shared" si="0"/>
        <v>2</v>
      </c>
      <c r="F42" s="10">
        <f t="shared" si="7"/>
        <v>0.5</v>
      </c>
      <c r="G42" s="8">
        <f t="shared" si="14"/>
        <v>1.7699115044247788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6">
        <v>1</v>
      </c>
      <c r="O42" s="6">
        <v>0.25</v>
      </c>
      <c r="P42" s="7">
        <v>0</v>
      </c>
      <c r="Q42" s="7">
        <v>0</v>
      </c>
      <c r="S42">
        <v>1</v>
      </c>
      <c r="T42" s="9">
        <f t="shared" si="15"/>
        <v>0</v>
      </c>
    </row>
    <row r="43" spans="1:21" ht="15.75" x14ac:dyDescent="0.25">
      <c r="A43" s="21"/>
      <c r="B43" s="21"/>
      <c r="C43" s="1" t="s">
        <v>46</v>
      </c>
      <c r="D43" s="4">
        <v>0</v>
      </c>
      <c r="E43" s="10">
        <f t="shared" si="0"/>
        <v>5</v>
      </c>
      <c r="F43" s="10">
        <f t="shared" si="7"/>
        <v>0</v>
      </c>
      <c r="G43" s="8">
        <f t="shared" si="14"/>
        <v>4.4247787610619467</v>
      </c>
      <c r="H43" s="5">
        <v>0</v>
      </c>
      <c r="I43" s="5">
        <v>0</v>
      </c>
      <c r="J43" s="5">
        <v>0</v>
      </c>
      <c r="K43" s="5">
        <v>0</v>
      </c>
      <c r="L43" s="5">
        <v>1</v>
      </c>
      <c r="M43" s="5">
        <v>0</v>
      </c>
      <c r="N43" s="6">
        <v>2</v>
      </c>
      <c r="O43" s="6">
        <v>0</v>
      </c>
      <c r="P43" s="7">
        <v>1</v>
      </c>
      <c r="Q43" s="7">
        <v>0</v>
      </c>
      <c r="S43">
        <v>1</v>
      </c>
      <c r="T43" s="9">
        <f t="shared" si="15"/>
        <v>0</v>
      </c>
    </row>
    <row r="44" spans="1:21" ht="15.75" x14ac:dyDescent="0.25">
      <c r="A44" s="21">
        <v>9</v>
      </c>
      <c r="B44" s="21" t="s">
        <v>47</v>
      </c>
      <c r="C44" s="1" t="s">
        <v>48</v>
      </c>
      <c r="D44" s="4">
        <v>1</v>
      </c>
      <c r="E44" s="10">
        <f t="shared" si="0"/>
        <v>85</v>
      </c>
      <c r="F44" s="10">
        <f t="shared" si="7"/>
        <v>85</v>
      </c>
      <c r="G44" s="22">
        <f>E44*100/110</f>
        <v>77.272727272727266</v>
      </c>
      <c r="H44" s="5">
        <v>15</v>
      </c>
      <c r="I44" s="5">
        <v>15</v>
      </c>
      <c r="J44" s="5">
        <v>14</v>
      </c>
      <c r="K44" s="5">
        <v>14</v>
      </c>
      <c r="L44" s="5">
        <v>16</v>
      </c>
      <c r="M44" s="5">
        <v>16</v>
      </c>
      <c r="N44" s="6">
        <v>14</v>
      </c>
      <c r="O44" s="6">
        <v>14</v>
      </c>
      <c r="P44" s="7">
        <v>14</v>
      </c>
      <c r="Q44" s="7">
        <v>14</v>
      </c>
      <c r="S44">
        <v>12</v>
      </c>
      <c r="T44" s="9">
        <f>R44*100/109</f>
        <v>0</v>
      </c>
      <c r="U44" s="7" t="s">
        <v>67</v>
      </c>
    </row>
    <row r="45" spans="1:21" ht="15.75" x14ac:dyDescent="0.25">
      <c r="A45" s="21"/>
      <c r="B45" s="21"/>
      <c r="C45" s="1" t="s">
        <v>49</v>
      </c>
      <c r="D45" s="4">
        <v>0.75</v>
      </c>
      <c r="E45" s="10">
        <f t="shared" si="0"/>
        <v>14</v>
      </c>
      <c r="F45" s="10">
        <f t="shared" si="7"/>
        <v>10.5</v>
      </c>
      <c r="G45" s="22">
        <f t="shared" ref="G45:G48" si="16">E45*100/110</f>
        <v>12.727272727272727</v>
      </c>
      <c r="H45" s="5">
        <v>5</v>
      </c>
      <c r="I45" s="5">
        <v>3.75</v>
      </c>
      <c r="J45" s="5">
        <v>1</v>
      </c>
      <c r="K45" s="5">
        <v>0.75</v>
      </c>
      <c r="L45" s="5">
        <v>1</v>
      </c>
      <c r="M45" s="5">
        <v>0.75</v>
      </c>
      <c r="N45" s="6">
        <v>4</v>
      </c>
      <c r="O45" s="6">
        <v>3</v>
      </c>
      <c r="P45" s="7">
        <v>2</v>
      </c>
      <c r="Q45" s="7">
        <v>1.5</v>
      </c>
      <c r="S45">
        <v>1</v>
      </c>
      <c r="T45" s="9">
        <f t="shared" ref="T45:T48" si="17">R45*100/109</f>
        <v>0</v>
      </c>
      <c r="U45" s="7"/>
    </row>
    <row r="46" spans="1:21" ht="15.75" x14ac:dyDescent="0.25">
      <c r="A46" s="21"/>
      <c r="B46" s="21"/>
      <c r="C46" s="1" t="s">
        <v>50</v>
      </c>
      <c r="D46" s="4">
        <v>0.5</v>
      </c>
      <c r="E46" s="10">
        <f t="shared" si="0"/>
        <v>5</v>
      </c>
      <c r="F46" s="10">
        <f t="shared" si="7"/>
        <v>2.5</v>
      </c>
      <c r="G46" s="22">
        <f t="shared" si="16"/>
        <v>4.5454545454545459</v>
      </c>
      <c r="H46" s="5">
        <v>0</v>
      </c>
      <c r="I46" s="5">
        <v>0</v>
      </c>
      <c r="J46" s="5">
        <v>0</v>
      </c>
      <c r="K46" s="5">
        <v>0</v>
      </c>
      <c r="L46" s="5">
        <v>1</v>
      </c>
      <c r="M46" s="5">
        <v>0.5</v>
      </c>
      <c r="N46" s="6">
        <v>2</v>
      </c>
      <c r="O46" s="6">
        <v>1</v>
      </c>
      <c r="P46" s="7">
        <v>2</v>
      </c>
      <c r="Q46" s="7">
        <v>1</v>
      </c>
      <c r="S46">
        <v>0</v>
      </c>
      <c r="T46" s="9">
        <f t="shared" si="17"/>
        <v>0</v>
      </c>
      <c r="U46" s="7"/>
    </row>
    <row r="47" spans="1:21" ht="15.75" x14ac:dyDescent="0.25">
      <c r="A47" s="21"/>
      <c r="B47" s="21"/>
      <c r="C47" s="1" t="s">
        <v>51</v>
      </c>
      <c r="D47" s="4">
        <v>0.25</v>
      </c>
      <c r="E47" s="10">
        <f t="shared" si="0"/>
        <v>4</v>
      </c>
      <c r="F47" s="10">
        <f t="shared" si="7"/>
        <v>1</v>
      </c>
      <c r="G47" s="22">
        <f t="shared" si="16"/>
        <v>3.6363636363636362</v>
      </c>
      <c r="H47" s="5">
        <v>1</v>
      </c>
      <c r="I47" s="5">
        <v>0.25</v>
      </c>
      <c r="J47" s="5">
        <v>0</v>
      </c>
      <c r="K47" s="5">
        <v>0</v>
      </c>
      <c r="L47" s="5">
        <v>0</v>
      </c>
      <c r="M47" s="5">
        <v>0</v>
      </c>
      <c r="N47" s="6">
        <v>1</v>
      </c>
      <c r="O47" s="6">
        <v>0.25</v>
      </c>
      <c r="P47" s="7">
        <v>0</v>
      </c>
      <c r="Q47" s="7">
        <v>0</v>
      </c>
      <c r="S47">
        <v>2</v>
      </c>
      <c r="T47" s="9">
        <f t="shared" si="17"/>
        <v>0</v>
      </c>
      <c r="U47" s="7"/>
    </row>
    <row r="48" spans="1:21" ht="15.75" x14ac:dyDescent="0.25">
      <c r="A48" s="21"/>
      <c r="B48" s="21"/>
      <c r="C48" s="1" t="s">
        <v>52</v>
      </c>
      <c r="D48" s="4">
        <v>0</v>
      </c>
      <c r="E48" s="10">
        <f t="shared" si="0"/>
        <v>2</v>
      </c>
      <c r="F48" s="10">
        <f t="shared" si="7"/>
        <v>0</v>
      </c>
      <c r="G48" s="22">
        <f t="shared" si="16"/>
        <v>1.8181818181818181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6">
        <v>1</v>
      </c>
      <c r="O48" s="6">
        <v>0</v>
      </c>
      <c r="P48" s="7">
        <v>0</v>
      </c>
      <c r="Q48" s="7">
        <v>0</v>
      </c>
      <c r="S48">
        <v>0</v>
      </c>
      <c r="T48" s="9">
        <f t="shared" si="17"/>
        <v>0</v>
      </c>
      <c r="U48" s="7"/>
    </row>
    <row r="49" spans="1:20" ht="15.75" x14ac:dyDescent="0.25">
      <c r="A49" s="21">
        <v>10</v>
      </c>
      <c r="B49" s="21" t="s">
        <v>53</v>
      </c>
      <c r="C49" s="1" t="s">
        <v>54</v>
      </c>
      <c r="D49" s="4">
        <v>1</v>
      </c>
      <c r="E49" s="10">
        <f t="shared" si="0"/>
        <v>60</v>
      </c>
      <c r="F49" s="10">
        <f t="shared" si="7"/>
        <v>60</v>
      </c>
      <c r="G49" s="8">
        <f>E49*100/117</f>
        <v>51.282051282051285</v>
      </c>
      <c r="H49" s="5">
        <v>8</v>
      </c>
      <c r="I49" s="5">
        <v>8</v>
      </c>
      <c r="J49" s="5">
        <v>9</v>
      </c>
      <c r="K49" s="5">
        <v>9</v>
      </c>
      <c r="L49" s="5">
        <v>9</v>
      </c>
      <c r="M49" s="5">
        <v>9</v>
      </c>
      <c r="N49" s="6">
        <v>9</v>
      </c>
      <c r="O49" s="6">
        <v>9</v>
      </c>
      <c r="P49" s="7">
        <v>14</v>
      </c>
      <c r="Q49" s="7">
        <v>14</v>
      </c>
      <c r="S49">
        <v>11</v>
      </c>
      <c r="T49" s="9">
        <f>R49*100/107</f>
        <v>0</v>
      </c>
    </row>
    <row r="50" spans="1:20" ht="15.75" x14ac:dyDescent="0.25">
      <c r="A50" s="21"/>
      <c r="B50" s="21"/>
      <c r="C50" s="1" t="s">
        <v>55</v>
      </c>
      <c r="D50" s="4">
        <v>0.75</v>
      </c>
      <c r="E50" s="10">
        <f t="shared" si="0"/>
        <v>34</v>
      </c>
      <c r="F50" s="10">
        <f t="shared" si="7"/>
        <v>25.5</v>
      </c>
      <c r="G50" s="8">
        <f t="shared" ref="G50:G53" si="18">E50*100/117</f>
        <v>29.05982905982906</v>
      </c>
      <c r="H50" s="5">
        <v>9</v>
      </c>
      <c r="I50" s="5">
        <v>6.75</v>
      </c>
      <c r="J50" s="5">
        <v>6</v>
      </c>
      <c r="K50" s="5">
        <v>4.5</v>
      </c>
      <c r="L50" s="5">
        <v>2</v>
      </c>
      <c r="M50" s="5">
        <v>1.5</v>
      </c>
      <c r="N50" s="6">
        <v>9</v>
      </c>
      <c r="O50" s="6">
        <v>6.75</v>
      </c>
      <c r="P50" s="7">
        <v>6</v>
      </c>
      <c r="Q50" s="7">
        <v>4.5</v>
      </c>
      <c r="S50">
        <v>2</v>
      </c>
      <c r="T50" s="9">
        <f t="shared" ref="T50:T53" si="19">R50*100/107</f>
        <v>0</v>
      </c>
    </row>
    <row r="51" spans="1:20" ht="15.75" x14ac:dyDescent="0.25">
      <c r="A51" s="21"/>
      <c r="B51" s="21"/>
      <c r="C51" s="1" t="s">
        <v>56</v>
      </c>
      <c r="D51" s="4">
        <v>0.5</v>
      </c>
      <c r="E51" s="10">
        <f t="shared" si="0"/>
        <v>9</v>
      </c>
      <c r="F51" s="10">
        <f t="shared" si="7"/>
        <v>4.5</v>
      </c>
      <c r="G51" s="8">
        <f t="shared" si="18"/>
        <v>7.6923076923076925</v>
      </c>
      <c r="H51" s="5">
        <v>1</v>
      </c>
      <c r="I51" s="5">
        <v>0.5</v>
      </c>
      <c r="J51" s="5">
        <v>2</v>
      </c>
      <c r="K51" s="5">
        <v>1</v>
      </c>
      <c r="L51" s="5">
        <v>2</v>
      </c>
      <c r="M51" s="5">
        <v>1</v>
      </c>
      <c r="N51" s="6">
        <v>2</v>
      </c>
      <c r="O51" s="6">
        <v>1</v>
      </c>
      <c r="P51" s="7">
        <v>0</v>
      </c>
      <c r="Q51" s="7">
        <v>0</v>
      </c>
      <c r="S51">
        <v>2</v>
      </c>
      <c r="T51" s="9">
        <f t="shared" si="19"/>
        <v>0</v>
      </c>
    </row>
    <row r="52" spans="1:20" ht="15.75" x14ac:dyDescent="0.25">
      <c r="A52" s="21"/>
      <c r="B52" s="21"/>
      <c r="C52" s="1" t="s">
        <v>57</v>
      </c>
      <c r="D52" s="4">
        <v>0.25</v>
      </c>
      <c r="E52" s="10">
        <f t="shared" si="0"/>
        <v>10</v>
      </c>
      <c r="F52" s="10">
        <f t="shared" si="7"/>
        <v>2.5</v>
      </c>
      <c r="G52" s="8">
        <f t="shared" si="18"/>
        <v>8.5470085470085468</v>
      </c>
      <c r="H52" s="5">
        <v>4</v>
      </c>
      <c r="I52" s="5">
        <v>1</v>
      </c>
      <c r="J52" s="5">
        <v>0</v>
      </c>
      <c r="K52" s="5">
        <v>0</v>
      </c>
      <c r="L52" s="5">
        <v>2</v>
      </c>
      <c r="M52" s="5">
        <v>0.5</v>
      </c>
      <c r="N52" s="6">
        <v>2</v>
      </c>
      <c r="O52" s="6">
        <v>0.5</v>
      </c>
      <c r="P52" s="7">
        <v>2</v>
      </c>
      <c r="Q52" s="7">
        <v>0.5</v>
      </c>
      <c r="S52">
        <v>0</v>
      </c>
      <c r="T52" s="9">
        <f t="shared" si="19"/>
        <v>0</v>
      </c>
    </row>
    <row r="53" spans="1:20" ht="15.75" x14ac:dyDescent="0.25">
      <c r="A53" s="21"/>
      <c r="B53" s="21"/>
      <c r="C53" s="1" t="s">
        <v>58</v>
      </c>
      <c r="D53" s="4">
        <v>0</v>
      </c>
      <c r="E53" s="10">
        <f t="shared" si="0"/>
        <v>4</v>
      </c>
      <c r="F53" s="10">
        <f t="shared" si="7"/>
        <v>0</v>
      </c>
      <c r="G53" s="8">
        <f t="shared" si="18"/>
        <v>3.4188034188034186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6">
        <v>3</v>
      </c>
      <c r="O53" s="6">
        <v>0</v>
      </c>
      <c r="P53" s="7">
        <v>1</v>
      </c>
      <c r="Q53" s="7">
        <v>0</v>
      </c>
      <c r="S53">
        <v>0</v>
      </c>
      <c r="T53" s="9">
        <f t="shared" si="19"/>
        <v>0</v>
      </c>
    </row>
    <row r="54" spans="1:20" ht="15.75" x14ac:dyDescent="0.25">
      <c r="A54" s="21">
        <v>11</v>
      </c>
      <c r="B54" s="21" t="s">
        <v>59</v>
      </c>
      <c r="C54" s="1" t="s">
        <v>60</v>
      </c>
      <c r="D54" s="4">
        <v>1</v>
      </c>
      <c r="E54" s="10">
        <f t="shared" si="0"/>
        <v>102</v>
      </c>
      <c r="F54" s="10">
        <f t="shared" si="7"/>
        <v>102</v>
      </c>
      <c r="G54" s="8">
        <f>E54*100/125</f>
        <v>81.599999999999994</v>
      </c>
      <c r="H54" s="5">
        <v>20</v>
      </c>
      <c r="I54" s="5">
        <v>20</v>
      </c>
      <c r="J54" s="5">
        <v>12</v>
      </c>
      <c r="K54" s="5">
        <v>12</v>
      </c>
      <c r="L54" s="5">
        <v>16</v>
      </c>
      <c r="M54" s="5">
        <v>16</v>
      </c>
      <c r="N54" s="6">
        <v>20</v>
      </c>
      <c r="O54" s="6">
        <v>20</v>
      </c>
      <c r="P54" s="7">
        <v>20</v>
      </c>
      <c r="Q54" s="7">
        <v>20</v>
      </c>
      <c r="S54">
        <v>14</v>
      </c>
      <c r="T54" s="9">
        <f>R54*100/103</f>
        <v>0</v>
      </c>
    </row>
    <row r="55" spans="1:20" ht="63" x14ac:dyDescent="0.25">
      <c r="A55" s="21"/>
      <c r="B55" s="21"/>
      <c r="C55" s="1" t="s">
        <v>71</v>
      </c>
      <c r="D55" s="4">
        <v>0.75</v>
      </c>
      <c r="E55" s="10">
        <f t="shared" si="0"/>
        <v>6</v>
      </c>
      <c r="F55" s="10">
        <f t="shared" si="7"/>
        <v>4.5</v>
      </c>
      <c r="G55" s="8">
        <f t="shared" ref="G55:G58" si="20">E55*100/125</f>
        <v>4.8</v>
      </c>
      <c r="H55" s="5">
        <v>0</v>
      </c>
      <c r="I55" s="5">
        <v>0</v>
      </c>
      <c r="J55" s="5">
        <v>1</v>
      </c>
      <c r="K55" s="5">
        <v>0.75</v>
      </c>
      <c r="L55" s="5">
        <v>1</v>
      </c>
      <c r="M55" s="5">
        <v>0.75</v>
      </c>
      <c r="N55" s="6">
        <v>2</v>
      </c>
      <c r="O55" s="6">
        <v>1.5</v>
      </c>
      <c r="P55" s="7">
        <v>1</v>
      </c>
      <c r="Q55" s="7">
        <v>0.75</v>
      </c>
      <c r="S55">
        <v>1</v>
      </c>
      <c r="T55" s="9">
        <f t="shared" ref="T55:T58" si="21">R55*100/103</f>
        <v>0</v>
      </c>
    </row>
    <row r="56" spans="1:20" ht="63" x14ac:dyDescent="0.25">
      <c r="A56" s="21"/>
      <c r="B56" s="21"/>
      <c r="C56" s="1" t="s">
        <v>72</v>
      </c>
      <c r="D56" s="4">
        <v>0.5</v>
      </c>
      <c r="E56" s="10">
        <f t="shared" si="0"/>
        <v>5</v>
      </c>
      <c r="F56" s="10">
        <f t="shared" si="7"/>
        <v>2.5</v>
      </c>
      <c r="G56" s="8">
        <f t="shared" si="20"/>
        <v>4</v>
      </c>
      <c r="H56" s="5">
        <v>0</v>
      </c>
      <c r="I56" s="5">
        <v>0</v>
      </c>
      <c r="J56" s="5">
        <v>3</v>
      </c>
      <c r="K56" s="5">
        <v>1.5</v>
      </c>
      <c r="L56" s="5">
        <v>0</v>
      </c>
      <c r="M56" s="5">
        <v>0</v>
      </c>
      <c r="N56" s="6">
        <v>1</v>
      </c>
      <c r="O56" s="6">
        <v>0.5</v>
      </c>
      <c r="P56" s="7">
        <v>0</v>
      </c>
      <c r="Q56" s="7">
        <v>0</v>
      </c>
      <c r="S56">
        <v>1</v>
      </c>
      <c r="T56" s="9">
        <f t="shared" si="21"/>
        <v>0</v>
      </c>
    </row>
    <row r="57" spans="1:20" ht="63" x14ac:dyDescent="0.25">
      <c r="A57" s="21"/>
      <c r="B57" s="21"/>
      <c r="C57" s="1" t="s">
        <v>73</v>
      </c>
      <c r="D57" s="4">
        <v>0.25</v>
      </c>
      <c r="E57" s="10">
        <f t="shared" si="0"/>
        <v>7</v>
      </c>
      <c r="F57" s="10">
        <f t="shared" si="7"/>
        <v>1.75</v>
      </c>
      <c r="G57" s="8">
        <f t="shared" si="20"/>
        <v>5.6</v>
      </c>
      <c r="H57" s="5">
        <v>2</v>
      </c>
      <c r="I57" s="5">
        <v>0.5</v>
      </c>
      <c r="J57" s="5">
        <v>2</v>
      </c>
      <c r="K57" s="5">
        <v>0.5</v>
      </c>
      <c r="L57" s="5">
        <v>1</v>
      </c>
      <c r="M57" s="5">
        <v>0.25</v>
      </c>
      <c r="N57" s="6">
        <v>1</v>
      </c>
      <c r="O57" s="6">
        <v>0.25</v>
      </c>
      <c r="P57" s="7">
        <v>0</v>
      </c>
      <c r="Q57" s="7">
        <v>0</v>
      </c>
      <c r="S57">
        <v>1</v>
      </c>
      <c r="T57" s="9">
        <f t="shared" si="21"/>
        <v>0</v>
      </c>
    </row>
    <row r="58" spans="1:20" ht="63" x14ac:dyDescent="0.25">
      <c r="A58" s="21"/>
      <c r="B58" s="21"/>
      <c r="C58" s="1" t="s">
        <v>74</v>
      </c>
      <c r="D58" s="4">
        <v>0</v>
      </c>
      <c r="E58" s="10">
        <f t="shared" si="0"/>
        <v>5</v>
      </c>
      <c r="F58" s="10">
        <f t="shared" si="7"/>
        <v>0</v>
      </c>
      <c r="G58" s="8">
        <f t="shared" si="20"/>
        <v>4</v>
      </c>
      <c r="H58" s="5">
        <v>1</v>
      </c>
      <c r="I58" s="5">
        <v>0</v>
      </c>
      <c r="J58" s="5">
        <v>2</v>
      </c>
      <c r="K58" s="5">
        <v>0</v>
      </c>
      <c r="L58" s="5">
        <v>0</v>
      </c>
      <c r="M58" s="5">
        <v>0</v>
      </c>
      <c r="N58" s="6">
        <v>2</v>
      </c>
      <c r="O58" s="6">
        <v>0</v>
      </c>
      <c r="P58" s="7">
        <v>0</v>
      </c>
      <c r="Q58" s="7">
        <v>0</v>
      </c>
      <c r="S58">
        <v>0</v>
      </c>
      <c r="T58" s="9">
        <f t="shared" si="21"/>
        <v>0</v>
      </c>
    </row>
    <row r="60" spans="1:20" x14ac:dyDescent="0.25">
      <c r="A60" s="20" t="s">
        <v>68</v>
      </c>
      <c r="B60" s="20"/>
      <c r="C60" s="20"/>
      <c r="D60" s="20"/>
      <c r="F60" s="7"/>
    </row>
    <row r="61" spans="1:20" x14ac:dyDescent="0.25">
      <c r="A61" s="16" t="s">
        <v>69</v>
      </c>
      <c r="B61" s="16"/>
      <c r="C61" s="16"/>
      <c r="D61" s="16"/>
      <c r="E61" s="16"/>
      <c r="F61" s="16"/>
      <c r="G61" s="16"/>
    </row>
    <row r="62" spans="1:20" x14ac:dyDescent="0.25">
      <c r="A62" s="16" t="s">
        <v>70</v>
      </c>
      <c r="B62" s="16"/>
      <c r="C62" s="16"/>
      <c r="D62" s="16"/>
      <c r="E62" s="16"/>
      <c r="F62" s="16"/>
      <c r="G62" s="16"/>
    </row>
  </sheetData>
  <mergeCells count="27">
    <mergeCell ref="B29:B33"/>
    <mergeCell ref="A49:A53"/>
    <mergeCell ref="B49:B53"/>
    <mergeCell ref="A54:A58"/>
    <mergeCell ref="B54:B58"/>
    <mergeCell ref="A34:A38"/>
    <mergeCell ref="B34:B38"/>
    <mergeCell ref="A39:A43"/>
    <mergeCell ref="B39:B43"/>
    <mergeCell ref="A44:A48"/>
    <mergeCell ref="B44:B48"/>
    <mergeCell ref="A62:G62"/>
    <mergeCell ref="B2:G2"/>
    <mergeCell ref="B4:G4"/>
    <mergeCell ref="A60:D60"/>
    <mergeCell ref="A61:G61"/>
    <mergeCell ref="A7:A8"/>
    <mergeCell ref="B7:B8"/>
    <mergeCell ref="A14:A20"/>
    <mergeCell ref="B14:B20"/>
    <mergeCell ref="A9:A13"/>
    <mergeCell ref="B9:B13"/>
    <mergeCell ref="A21:A23"/>
    <mergeCell ref="B21:B23"/>
    <mergeCell ref="A24:A28"/>
    <mergeCell ref="B24:B28"/>
    <mergeCell ref="A29:A33"/>
  </mergeCells>
  <pageMargins left="0.7" right="0.7" top="0.75" bottom="0.75" header="0.3" footer="0.3"/>
  <pageSetup paperSize="9" scale="5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Внешние данные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2016-10-04T08:37:24Z</cp:lastPrinted>
  <dcterms:created xsi:type="dcterms:W3CDTF">2016-03-16T10:40:27Z</dcterms:created>
  <dcterms:modified xsi:type="dcterms:W3CDTF">2016-10-04T08:37:28Z</dcterms:modified>
</cp:coreProperties>
</file>